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a4eb7621a4571d/Compartida General/Formatos vigentes AR/"/>
    </mc:Choice>
  </mc:AlternateContent>
  <xr:revisionPtr revIDLastSave="98" documentId="8_{664B5BB0-0C02-40FB-9A31-C394FD0813CD}" xr6:coauthVersionLast="47" xr6:coauthVersionMax="47" xr10:uidLastSave="{CA7B5D12-3DFB-40C9-AC3B-C1A3B3FBC308}"/>
  <bookViews>
    <workbookView xWindow="795" yWindow="210" windowWidth="26880" windowHeight="15390" activeTab="1" xr2:uid="{86AF1EC6-2C17-4590-BA0C-5E3657056AE1}"/>
  </bookViews>
  <sheets>
    <sheet name="F110" sheetId="1" r:id="rId1"/>
    <sheet name="Costos Administrados" sheetId="3" r:id="rId2"/>
    <sheet name="Costos Corretaje" sheetId="4" r:id="rId3"/>
    <sheet name="Validacione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4" l="1"/>
  <c r="C12" i="4" s="1"/>
  <c r="C3" i="4"/>
  <c r="C10" i="4" s="1"/>
  <c r="C17" i="3"/>
  <c r="C16" i="3"/>
  <c r="F16" i="3"/>
  <c r="C7" i="3"/>
  <c r="E17" i="1"/>
  <c r="C17" i="1"/>
  <c r="E16" i="1"/>
  <c r="G16" i="1"/>
  <c r="C7" i="1"/>
  <c r="C15" i="3"/>
  <c r="C12" i="3"/>
  <c r="C13" i="3" s="1"/>
  <c r="F12" i="3"/>
  <c r="F13" i="3" s="1"/>
  <c r="C6" i="3"/>
  <c r="F15" i="3" s="1"/>
  <c r="C3" i="3"/>
  <c r="F11" i="3" s="1"/>
  <c r="C3" i="1"/>
  <c r="C13" i="4" l="1"/>
  <c r="C14" i="3"/>
  <c r="F14" i="3"/>
  <c r="F17" i="3" s="1"/>
  <c r="C11" i="3"/>
  <c r="G12" i="1"/>
  <c r="C6" i="1"/>
  <c r="G15" i="1" s="1"/>
  <c r="E12" i="1"/>
  <c r="E13" i="1" s="1"/>
  <c r="C13" i="1"/>
  <c r="C12" i="1"/>
  <c r="E15" i="1"/>
  <c r="G11" i="1" l="1"/>
  <c r="E11" i="1"/>
  <c r="C11" i="1"/>
  <c r="C20" i="1" s="1"/>
  <c r="G13" i="1"/>
  <c r="G14" i="1" s="1"/>
  <c r="E14" i="1"/>
  <c r="C21" i="1" l="1"/>
  <c r="C22" i="1" s="1"/>
  <c r="G17" i="1"/>
</calcChain>
</file>

<file path=xl/sharedStrings.xml><?xml version="1.0" encoding="utf-8"?>
<sst xmlns="http://schemas.openxmlformats.org/spreadsheetml/2006/main" count="60" uniqueCount="29">
  <si>
    <t>VARIABLE</t>
  </si>
  <si>
    <t>CANON</t>
  </si>
  <si>
    <t>ADMINISTRACIÓN</t>
  </si>
  <si>
    <t>SEGURO DE ARRENDAMIENTO</t>
  </si>
  <si>
    <t xml:space="preserve">COMISIÓN </t>
  </si>
  <si>
    <t>IVA COMISIÓN</t>
  </si>
  <si>
    <t>CORRETAJE</t>
  </si>
  <si>
    <t>4*1000</t>
  </si>
  <si>
    <t>COSTO DE TRANSFERENCIA</t>
  </si>
  <si>
    <t>DIFERENCIA CORRETAJE - ADMINISTRACIÓN</t>
  </si>
  <si>
    <t>IVA</t>
  </si>
  <si>
    <t>CUOTA DE ADMINISTRACIÓN</t>
  </si>
  <si>
    <t>COMISIÓN ADMINISTRACIÓN MENSUAL</t>
  </si>
  <si>
    <t>COSTO DE TRANSFERENCIA BANCARIO</t>
  </si>
  <si>
    <t>No</t>
  </si>
  <si>
    <t>Si</t>
  </si>
  <si>
    <t>% IVA</t>
  </si>
  <si>
    <t xml:space="preserve">COSTOS MENSUALES DE ADMINISTRACIÓN </t>
  </si>
  <si>
    <t>COMPARATIVO DE COSTOS ANUALES DE CORRETAJE Y DE ADMINISTRACIÓN</t>
  </si>
  <si>
    <t>F110 Análisis de Renta Corretaje versus Administración</t>
  </si>
  <si>
    <t>COSTOS MENSUALES Y ANUALES DE ADMINISTRACIÓN</t>
  </si>
  <si>
    <t>Análisis Costos de Inmuebles Administrados Mensual y Anual</t>
  </si>
  <si>
    <t>PEPELERIA</t>
  </si>
  <si>
    <t>Por corretaje se pagan $102.425 pesos mas al año, en el de administración se cuenta con el apoyo de resolver todo lo que se presente en el inmueble</t>
  </si>
  <si>
    <t>PAPELERIA</t>
  </si>
  <si>
    <t>COMISION ADMINISTRADOS</t>
  </si>
  <si>
    <t>COMISIÓN CORRETAJE</t>
  </si>
  <si>
    <t>COSTOS CORRETAJE</t>
  </si>
  <si>
    <t>Análisis Costos Corretaje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</si>
</sst>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240A]\ #,##0"/>
    <numFmt numFmtId="165" formatCode="[$$-340A]#,##0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12E9EE"/>
        <bgColor indexed="64"/>
      </patternFill>
    </fill>
    <fill>
      <patternFill patternType="solid">
        <fgColor rgb="FF2CD0D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164" fontId="1" fillId="2" borderId="0" xfId="0" applyNumberFormat="1" applyFont="1" applyFill="1"/>
    <xf numFmtId="0" fontId="0" fillId="5" borderId="0" xfId="0" applyFill="1"/>
    <xf numFmtId="164" fontId="0" fillId="5" borderId="0" xfId="0" applyNumberFormat="1" applyFill="1"/>
    <xf numFmtId="0" fontId="2" fillId="2" borderId="0" xfId="0" applyFont="1" applyFill="1"/>
    <xf numFmtId="0" fontId="3" fillId="2" borderId="0" xfId="0" applyFont="1" applyFill="1"/>
    <xf numFmtId="166" fontId="0" fillId="5" borderId="0" xfId="0" applyNumberFormat="1" applyFill="1"/>
    <xf numFmtId="164" fontId="0" fillId="4" borderId="0" xfId="0" applyNumberFormat="1" applyFill="1" applyProtection="1">
      <protection locked="0"/>
    </xf>
    <xf numFmtId="0" fontId="0" fillId="4" borderId="0" xfId="0" applyFill="1" applyProtection="1">
      <protection locked="0"/>
    </xf>
    <xf numFmtId="166" fontId="0" fillId="4" borderId="0" xfId="0" applyNumberFormat="1" applyFill="1" applyProtection="1">
      <protection locked="0"/>
    </xf>
    <xf numFmtId="9" fontId="0" fillId="0" borderId="0" xfId="0" applyNumberFormat="1"/>
    <xf numFmtId="165" fontId="0" fillId="0" borderId="0" xfId="0" applyNumberFormat="1"/>
    <xf numFmtId="164" fontId="0" fillId="0" borderId="0" xfId="0" applyNumberFormat="1"/>
    <xf numFmtId="166" fontId="0" fillId="0" borderId="0" xfId="0" applyNumberFormat="1"/>
    <xf numFmtId="165" fontId="0" fillId="3" borderId="0" xfId="0" applyNumberFormat="1" applyFill="1" applyProtection="1">
      <protection locked="0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wrapText="1"/>
    </xf>
    <xf numFmtId="1" fontId="0" fillId="4" borderId="0" xfId="0" applyNumberFormat="1" applyFill="1" applyProtection="1"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164" fontId="1" fillId="4" borderId="0" xfId="0" applyNumberFormat="1" applyFont="1" applyFill="1" applyAlignment="1" applyProtection="1">
      <alignment wrapText="1"/>
      <protection locked="0"/>
    </xf>
    <xf numFmtId="0" fontId="1" fillId="4" borderId="0" xfId="0" applyFont="1" applyFill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CD0D4"/>
      <color rgb="FF12E9EE"/>
      <color rgb="FF05FBFB"/>
      <color rgb="FF0DDDF3"/>
      <color rgb="FF37B8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604E7-04B4-4C8A-A499-5FB02C72A7D2}">
  <dimension ref="A1:Q36"/>
  <sheetViews>
    <sheetView view="pageLayout" topLeftCell="A11" zoomScaleNormal="100" workbookViewId="0">
      <selection activeCell="C13" sqref="C13"/>
    </sheetView>
  </sheetViews>
  <sheetFormatPr baseColWidth="10" defaultRowHeight="15" x14ac:dyDescent="0.25"/>
  <cols>
    <col min="1" max="1" width="34.7109375" customWidth="1"/>
    <col min="2" max="2" width="4.28515625" customWidth="1"/>
    <col min="3" max="3" width="20.7109375" customWidth="1"/>
    <col min="4" max="4" width="3.140625" customWidth="1"/>
    <col min="5" max="5" width="21.28515625" customWidth="1"/>
    <col min="6" max="6" width="5" customWidth="1"/>
    <col min="7" max="7" width="28.5703125" customWidth="1"/>
  </cols>
  <sheetData>
    <row r="1" spans="1:17" x14ac:dyDescent="0.25">
      <c r="A1" s="3" t="s">
        <v>19</v>
      </c>
      <c r="B1" s="1"/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A2" s="9" t="s">
        <v>1</v>
      </c>
      <c r="B2" s="1"/>
      <c r="C2" s="12">
        <v>1562300</v>
      </c>
      <c r="D2" s="8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9" t="s">
        <v>10</v>
      </c>
      <c r="B3" s="13" t="s">
        <v>14</v>
      </c>
      <c r="C3" s="4">
        <f>IF(B3="Si",C2*Validaciones!D2,Validaciones!D3)</f>
        <v>0</v>
      </c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9" t="s">
        <v>11</v>
      </c>
      <c r="B4" s="1"/>
      <c r="C4" s="12">
        <v>437700</v>
      </c>
      <c r="D4" s="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9" t="s">
        <v>12</v>
      </c>
      <c r="B5" s="1"/>
      <c r="C5" s="14">
        <v>0.09</v>
      </c>
      <c r="D5" s="11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9" t="s">
        <v>13</v>
      </c>
      <c r="B6" s="1"/>
      <c r="C6" s="4">
        <f>Validaciones!B2</f>
        <v>7473</v>
      </c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9" t="s">
        <v>24</v>
      </c>
      <c r="B7" s="1"/>
      <c r="C7" s="4">
        <f>Validaciones!E2</f>
        <v>1500</v>
      </c>
      <c r="D7" s="8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23" t="s">
        <v>18</v>
      </c>
      <c r="B9" s="23"/>
      <c r="C9" s="23"/>
      <c r="D9" s="23"/>
      <c r="E9" s="23"/>
      <c r="F9" s="7"/>
      <c r="G9" s="24" t="s">
        <v>17</v>
      </c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2" t="s">
        <v>0</v>
      </c>
      <c r="B10" s="2"/>
      <c r="C10" s="2" t="s">
        <v>6</v>
      </c>
      <c r="D10" s="2"/>
      <c r="E10" s="2" t="s">
        <v>2</v>
      </c>
      <c r="F10" s="7"/>
      <c r="G10" s="25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9" t="s">
        <v>3</v>
      </c>
      <c r="B11" s="1"/>
      <c r="C11" s="4">
        <f>(C2+C3+C4)/2</f>
        <v>1000000</v>
      </c>
      <c r="D11" s="4"/>
      <c r="E11" s="4">
        <f>((C2+C3+C4)*2%+((C2+C3+C4)*2%)*19%)*12</f>
        <v>571200</v>
      </c>
      <c r="F11" s="7"/>
      <c r="G11" s="4">
        <f>(C2+C3+C4)*2%+((C2+C3+C4)*2%)*19%</f>
        <v>47600</v>
      </c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9" t="s">
        <v>4</v>
      </c>
      <c r="B12" s="1"/>
      <c r="C12" s="4">
        <f>C2</f>
        <v>1562300</v>
      </c>
      <c r="D12" s="4"/>
      <c r="E12" s="4">
        <f>(C2*C5)*12</f>
        <v>1687284</v>
      </c>
      <c r="F12" s="7"/>
      <c r="G12" s="4">
        <f>C2*C5</f>
        <v>140607</v>
      </c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9" t="s">
        <v>5</v>
      </c>
      <c r="B13" s="1"/>
      <c r="C13" s="4">
        <f>C2*19%</f>
        <v>296837</v>
      </c>
      <c r="D13" s="4"/>
      <c r="E13" s="4">
        <f>E12*19%</f>
        <v>320583.96000000002</v>
      </c>
      <c r="F13" s="7"/>
      <c r="G13" s="4">
        <f>G12*19%</f>
        <v>26715.33</v>
      </c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9" t="s">
        <v>7</v>
      </c>
      <c r="B14" s="1"/>
      <c r="C14" s="4">
        <v>0</v>
      </c>
      <c r="D14" s="4"/>
      <c r="E14" s="4">
        <f>(((C2+C3+C4)*12-(E12+E13))*4/1000)</f>
        <v>87968.528160000002</v>
      </c>
      <c r="F14" s="7"/>
      <c r="G14" s="4">
        <f>((C2+C3+C4)-(G12+G13))*4/1000</f>
        <v>7330.7106800000001</v>
      </c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9" t="s">
        <v>8</v>
      </c>
      <c r="B15" s="1"/>
      <c r="C15" s="4">
        <v>0</v>
      </c>
      <c r="D15" s="4"/>
      <c r="E15" s="4">
        <f>Validaciones!B2*12</f>
        <v>89676</v>
      </c>
      <c r="F15" s="7"/>
      <c r="G15" s="4">
        <f>C6</f>
        <v>7473</v>
      </c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9" t="s">
        <v>22</v>
      </c>
      <c r="B16" s="1"/>
      <c r="C16" s="5">
        <v>0</v>
      </c>
      <c r="D16" s="4"/>
      <c r="E16" s="5">
        <f>G16*12</f>
        <v>18000</v>
      </c>
      <c r="F16" s="7"/>
      <c r="G16" s="5">
        <f>C7</f>
        <v>1500</v>
      </c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1"/>
      <c r="B17" s="1"/>
      <c r="C17" s="4">
        <f>SUM(C11:C16)</f>
        <v>2859137</v>
      </c>
      <c r="D17" s="4"/>
      <c r="E17" s="4">
        <f>SUM(E11:E16)</f>
        <v>2774712.4881600002</v>
      </c>
      <c r="F17" s="8"/>
      <c r="G17" s="4">
        <f>SUM(G11:G15)</f>
        <v>229726.04068000001</v>
      </c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1"/>
      <c r="B18" s="1"/>
      <c r="C18" s="4"/>
      <c r="D18" s="4"/>
      <c r="E18" s="4"/>
      <c r="F18" s="7"/>
      <c r="G18" s="1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7"/>
      <c r="B19" s="7"/>
      <c r="C19" s="8"/>
      <c r="D19" s="8"/>
      <c r="E19" s="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9" t="s">
        <v>6</v>
      </c>
      <c r="B20" s="1"/>
      <c r="C20" s="4">
        <f>C17</f>
        <v>2859137</v>
      </c>
      <c r="D20" s="4"/>
      <c r="E20" s="26" t="s">
        <v>23</v>
      </c>
      <c r="F20" s="27"/>
      <c r="G20" s="2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9" t="s">
        <v>2</v>
      </c>
      <c r="B21" s="1"/>
      <c r="C21" s="5">
        <f>E17</f>
        <v>2774712.4881600002</v>
      </c>
      <c r="D21" s="4"/>
      <c r="E21" s="27"/>
      <c r="F21" s="27"/>
      <c r="G21" s="2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5" customHeight="1" x14ac:dyDescent="0.25">
      <c r="A22" s="10" t="s">
        <v>9</v>
      </c>
      <c r="B22" s="1"/>
      <c r="C22" s="6">
        <f>C20-C21</f>
        <v>84424.511839999817</v>
      </c>
      <c r="D22" s="4"/>
      <c r="E22" s="27"/>
      <c r="F22" s="27"/>
      <c r="G22" s="2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7"/>
      <c r="B23" s="7"/>
      <c r="C23" s="8"/>
      <c r="D23" s="8"/>
      <c r="E23" s="8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"/>
      <c r="B24" s="7"/>
      <c r="C24" s="8"/>
      <c r="D24" s="8"/>
      <c r="E24" s="8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</sheetData>
  <sheetProtection algorithmName="SHA-512" hashValue="HkkcWOuYrpv3w0Y/QmeKXRfUYLgkUuh1URZz37v3gU0PVLJBWDTVc+B4fUu+cYzdiQhJkvgzfWV80qNjBIKISA==" saltValue="gUI3JPU5mooVWwmGOQHmog==" spinCount="100000" sheet="1" objects="1" scenarios="1"/>
  <mergeCells count="3">
    <mergeCell ref="A9:E9"/>
    <mergeCell ref="G9:G10"/>
    <mergeCell ref="E20:G2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  <oddFooter>&amp;C&amp;8ALEXANDRA RIVERA FINCA RAIZ SA.    
“Realizamos sus sueños, haciéndolos nuestros”         &amp;11         &amp;RF110 V.02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B7CC5FED-8998-4526-9FB1-01C51F7FAC50}">
          <x14:formula1>
            <xm:f>Validaciones!$A$2:$A$5</xm:f>
          </x14:formula1>
          <xm:sqref>C5:D5</xm:sqref>
        </x14:dataValidation>
        <x14:dataValidation type="list" allowBlank="1" showInputMessage="1" showErrorMessage="1" xr:uid="{115C6AC9-2A2D-4552-92AC-CDC15BEC3F89}">
          <x14:formula1>
            <xm:f>Validaciones!$C$2:$C$3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07BF5-FF35-4C5E-9EE3-4D6A1EC847A8}">
  <dimension ref="A1:H36"/>
  <sheetViews>
    <sheetView tabSelected="1" view="pageLayout" zoomScaleNormal="100" workbookViewId="0"/>
  </sheetViews>
  <sheetFormatPr baseColWidth="10" defaultRowHeight="15" x14ac:dyDescent="0.25"/>
  <cols>
    <col min="1" max="1" width="34.7109375" customWidth="1"/>
    <col min="2" max="2" width="4.28515625" customWidth="1"/>
    <col min="3" max="3" width="20.7109375" customWidth="1"/>
    <col min="4" max="4" width="3.140625" customWidth="1"/>
    <col min="5" max="5" width="5" customWidth="1"/>
    <col min="6" max="6" width="28.5703125" customWidth="1"/>
  </cols>
  <sheetData>
    <row r="1" spans="1:8" x14ac:dyDescent="0.25">
      <c r="A1" s="3" t="s">
        <v>21</v>
      </c>
      <c r="B1" s="1"/>
      <c r="C1" s="1"/>
      <c r="D1" s="7"/>
      <c r="E1" s="7"/>
      <c r="F1" s="7"/>
      <c r="G1" s="7"/>
      <c r="H1" s="7"/>
    </row>
    <row r="2" spans="1:8" x14ac:dyDescent="0.25">
      <c r="A2" s="9" t="s">
        <v>1</v>
      </c>
      <c r="B2" s="1"/>
      <c r="C2" s="12">
        <v>2700000</v>
      </c>
      <c r="D2" s="7"/>
      <c r="E2" s="7"/>
      <c r="F2" s="7"/>
      <c r="G2" s="7"/>
      <c r="H2" s="7"/>
    </row>
    <row r="3" spans="1:8" x14ac:dyDescent="0.25">
      <c r="A3" s="9" t="s">
        <v>10</v>
      </c>
      <c r="B3" s="13" t="s">
        <v>14</v>
      </c>
      <c r="C3" s="4">
        <f>IF(B3="Si",C2*Validaciones!D2,Validaciones!D3)</f>
        <v>0</v>
      </c>
      <c r="D3" s="7"/>
      <c r="E3" s="7"/>
      <c r="F3" s="7"/>
      <c r="G3" s="7"/>
      <c r="H3" s="7"/>
    </row>
    <row r="4" spans="1:8" x14ac:dyDescent="0.25">
      <c r="A4" s="9" t="s">
        <v>11</v>
      </c>
      <c r="B4" s="1"/>
      <c r="C4" s="12">
        <v>632000</v>
      </c>
      <c r="D4" s="7"/>
      <c r="E4" s="7"/>
      <c r="F4" s="7"/>
      <c r="G4" s="7"/>
      <c r="H4" s="7"/>
    </row>
    <row r="5" spans="1:8" x14ac:dyDescent="0.25">
      <c r="A5" s="9" t="s">
        <v>12</v>
      </c>
      <c r="B5" s="1"/>
      <c r="C5" s="14">
        <v>0.1</v>
      </c>
      <c r="D5" s="7"/>
      <c r="E5" s="7"/>
      <c r="F5" s="7"/>
      <c r="G5" s="7"/>
      <c r="H5" s="7"/>
    </row>
    <row r="6" spans="1:8" x14ac:dyDescent="0.25">
      <c r="A6" s="9" t="s">
        <v>13</v>
      </c>
      <c r="B6" s="1"/>
      <c r="C6" s="4">
        <f>Validaciones!B2</f>
        <v>7473</v>
      </c>
      <c r="D6" s="7"/>
      <c r="E6" s="7"/>
      <c r="F6" s="7"/>
      <c r="G6" s="7"/>
      <c r="H6" s="7"/>
    </row>
    <row r="7" spans="1:8" x14ac:dyDescent="0.25">
      <c r="A7" s="9" t="s">
        <v>24</v>
      </c>
      <c r="B7" s="1"/>
      <c r="C7" s="4">
        <f>Validaciones!E2</f>
        <v>1500</v>
      </c>
      <c r="D7" s="7"/>
      <c r="E7" s="7"/>
      <c r="F7" s="7"/>
      <c r="G7" s="7"/>
      <c r="H7" s="7"/>
    </row>
    <row r="8" spans="1:8" x14ac:dyDescent="0.25">
      <c r="A8" s="7"/>
      <c r="B8" s="7"/>
      <c r="C8" s="7"/>
      <c r="D8" s="7"/>
      <c r="E8" s="7"/>
      <c r="F8" s="7"/>
      <c r="G8" s="7"/>
      <c r="H8" s="7"/>
    </row>
    <row r="9" spans="1:8" ht="15" customHeight="1" x14ac:dyDescent="0.25">
      <c r="A9" s="20" t="s">
        <v>20</v>
      </c>
      <c r="B9" s="2"/>
      <c r="C9" s="2"/>
      <c r="D9" s="2"/>
      <c r="E9" s="7"/>
      <c r="F9" s="24" t="s">
        <v>17</v>
      </c>
      <c r="G9" s="7"/>
      <c r="H9" s="7"/>
    </row>
    <row r="10" spans="1:8" x14ac:dyDescent="0.25">
      <c r="A10" s="2" t="s">
        <v>0</v>
      </c>
      <c r="B10" s="2"/>
      <c r="C10" s="2"/>
      <c r="D10" s="2"/>
      <c r="E10" s="7"/>
      <c r="F10" s="25"/>
      <c r="G10" s="7"/>
      <c r="H10" s="7"/>
    </row>
    <row r="11" spans="1:8" x14ac:dyDescent="0.25">
      <c r="A11" s="9" t="s">
        <v>3</v>
      </c>
      <c r="B11" s="1"/>
      <c r="C11" s="4">
        <f>((C2+C3+C4)*2%+((C2+C3+C4)*2%)*19%)*12</f>
        <v>951619.20000000007</v>
      </c>
      <c r="D11" s="4"/>
      <c r="E11" s="7"/>
      <c r="F11" s="4">
        <f>(C2+C3+C4)*2%+((C2+C3+C4)*2%)*19%</f>
        <v>79301.600000000006</v>
      </c>
      <c r="G11" s="7"/>
      <c r="H11" s="7"/>
    </row>
    <row r="12" spans="1:8" x14ac:dyDescent="0.25">
      <c r="A12" s="9" t="s">
        <v>4</v>
      </c>
      <c r="B12" s="1"/>
      <c r="C12" s="4">
        <f>(C2*C5)*12</f>
        <v>3240000</v>
      </c>
      <c r="D12" s="4"/>
      <c r="E12" s="7"/>
      <c r="F12" s="4">
        <f>C2*C5</f>
        <v>270000</v>
      </c>
      <c r="G12" s="7"/>
      <c r="H12" s="7"/>
    </row>
    <row r="13" spans="1:8" x14ac:dyDescent="0.25">
      <c r="A13" s="9" t="s">
        <v>5</v>
      </c>
      <c r="B13" s="1"/>
      <c r="C13" s="4">
        <f>C12*19%</f>
        <v>615600</v>
      </c>
      <c r="D13" s="4"/>
      <c r="E13" s="7"/>
      <c r="F13" s="4">
        <f>F12*19%</f>
        <v>51300</v>
      </c>
      <c r="G13" s="7"/>
      <c r="H13" s="7"/>
    </row>
    <row r="14" spans="1:8" x14ac:dyDescent="0.25">
      <c r="A14" s="9" t="s">
        <v>7</v>
      </c>
      <c r="B14" s="1"/>
      <c r="C14" s="4">
        <f>(((C2+C3+C4)*12-(C12+C13))*4/1000)</f>
        <v>144513.60000000001</v>
      </c>
      <c r="D14" s="4"/>
      <c r="E14" s="7"/>
      <c r="F14" s="4">
        <f>((C2+C3+C4)-(F12+F13))*4/1000</f>
        <v>12042.8</v>
      </c>
      <c r="G14" s="7"/>
      <c r="H14" s="7"/>
    </row>
    <row r="15" spans="1:8" x14ac:dyDescent="0.25">
      <c r="A15" s="9" t="s">
        <v>8</v>
      </c>
      <c r="B15" s="1"/>
      <c r="C15" s="4">
        <f>Validaciones!B2*12</f>
        <v>89676</v>
      </c>
      <c r="D15" s="4"/>
      <c r="E15" s="7"/>
      <c r="F15" s="4">
        <f>C6</f>
        <v>7473</v>
      </c>
      <c r="G15" s="7"/>
      <c r="H15" s="7"/>
    </row>
    <row r="16" spans="1:8" x14ac:dyDescent="0.25">
      <c r="A16" s="9" t="s">
        <v>22</v>
      </c>
      <c r="B16" s="1"/>
      <c r="C16" s="5">
        <f>F16*12</f>
        <v>18000</v>
      </c>
      <c r="D16" s="4"/>
      <c r="E16" s="7"/>
      <c r="F16" s="5">
        <f>C7</f>
        <v>1500</v>
      </c>
      <c r="G16" s="7"/>
      <c r="H16" s="7"/>
    </row>
    <row r="17" spans="1:8" x14ac:dyDescent="0.25">
      <c r="A17" s="1"/>
      <c r="B17" s="1"/>
      <c r="C17" s="4">
        <f>SUM(C11:C16)</f>
        <v>5059408.8</v>
      </c>
      <c r="D17" s="4"/>
      <c r="E17" s="8"/>
      <c r="F17" s="4">
        <f>SUM(F11:F15)</f>
        <v>420117.39999999997</v>
      </c>
      <c r="G17" s="7"/>
      <c r="H17" s="7"/>
    </row>
    <row r="18" spans="1:8" x14ac:dyDescent="0.25">
      <c r="A18" s="1"/>
      <c r="B18" s="1"/>
      <c r="C18" s="4"/>
      <c r="D18" s="4"/>
      <c r="E18" s="7"/>
      <c r="F18" s="1"/>
      <c r="G18" s="7"/>
      <c r="H18" s="7"/>
    </row>
    <row r="19" spans="1:8" x14ac:dyDescent="0.25">
      <c r="A19" s="7"/>
      <c r="B19" s="7"/>
      <c r="C19" s="7"/>
      <c r="D19" s="7"/>
      <c r="E19" s="7"/>
      <c r="F19" s="7"/>
      <c r="G19" s="7"/>
      <c r="H19" s="7"/>
    </row>
    <row r="20" spans="1:8" x14ac:dyDescent="0.25">
      <c r="A20" s="7"/>
      <c r="B20" s="7"/>
      <c r="C20" s="7"/>
      <c r="D20" s="7"/>
      <c r="E20" s="7"/>
      <c r="F20" s="7"/>
      <c r="G20" s="7"/>
      <c r="H20" s="7"/>
    </row>
    <row r="21" spans="1:8" x14ac:dyDescent="0.25">
      <c r="A21" s="7"/>
      <c r="B21" s="7"/>
      <c r="C21" s="7"/>
      <c r="D21" s="7"/>
      <c r="E21" s="7"/>
      <c r="F21" s="7"/>
      <c r="G21" s="7"/>
      <c r="H21" s="7"/>
    </row>
    <row r="22" spans="1:8" x14ac:dyDescent="0.25">
      <c r="A22" s="7"/>
      <c r="B22" s="7"/>
      <c r="C22" s="7"/>
      <c r="D22" s="7"/>
      <c r="E22" s="7"/>
      <c r="F22" s="7"/>
      <c r="G22" s="7"/>
      <c r="H22" s="7"/>
    </row>
    <row r="23" spans="1:8" x14ac:dyDescent="0.25">
      <c r="A23" s="7"/>
      <c r="B23" s="7"/>
      <c r="C23" s="7"/>
      <c r="D23" s="7"/>
      <c r="E23" s="7"/>
      <c r="F23" s="7"/>
      <c r="G23" s="7"/>
      <c r="H23" s="7"/>
    </row>
    <row r="24" spans="1:8" x14ac:dyDescent="0.25">
      <c r="A24" s="7"/>
      <c r="B24" s="7"/>
      <c r="C24" s="7"/>
      <c r="D24" s="7"/>
      <c r="E24" s="7"/>
      <c r="F24" s="7"/>
      <c r="G24" s="7"/>
      <c r="H24" s="7"/>
    </row>
    <row r="25" spans="1:8" x14ac:dyDescent="0.25">
      <c r="A25" s="7"/>
      <c r="B25" s="7"/>
      <c r="C25" s="7"/>
      <c r="D25" s="7"/>
      <c r="E25" s="7"/>
      <c r="F25" s="7"/>
      <c r="G25" s="7"/>
      <c r="H25" s="7"/>
    </row>
    <row r="26" spans="1:8" x14ac:dyDescent="0.25">
      <c r="A26" s="7"/>
      <c r="B26" s="7"/>
      <c r="C26" s="7"/>
      <c r="D26" s="7"/>
      <c r="E26" s="7"/>
      <c r="F26" s="7"/>
      <c r="G26" s="7"/>
      <c r="H26" s="7"/>
    </row>
    <row r="27" spans="1:8" x14ac:dyDescent="0.25">
      <c r="A27" s="7"/>
      <c r="B27" s="7"/>
      <c r="C27" s="7"/>
      <c r="D27" s="7"/>
      <c r="E27" s="7"/>
      <c r="F27" s="7"/>
      <c r="G27" s="7"/>
      <c r="H27" s="7"/>
    </row>
    <row r="28" spans="1:8" x14ac:dyDescent="0.25">
      <c r="A28" s="7"/>
      <c r="B28" s="7"/>
      <c r="C28" s="7"/>
      <c r="D28" s="7"/>
      <c r="E28" s="7"/>
      <c r="F28" s="7"/>
      <c r="G28" s="7"/>
      <c r="H28" s="7"/>
    </row>
    <row r="29" spans="1:8" x14ac:dyDescent="0.25">
      <c r="A29" s="7"/>
      <c r="B29" s="7"/>
      <c r="C29" s="7"/>
      <c r="D29" s="7"/>
      <c r="E29" s="7"/>
      <c r="F29" s="7"/>
      <c r="G29" s="7"/>
      <c r="H29" s="7"/>
    </row>
    <row r="30" spans="1:8" x14ac:dyDescent="0.25">
      <c r="A30" s="7"/>
      <c r="B30" s="7"/>
      <c r="C30" s="7"/>
      <c r="D30" s="7"/>
      <c r="E30" s="7"/>
      <c r="F30" s="7"/>
      <c r="G30" s="7"/>
      <c r="H30" s="7"/>
    </row>
    <row r="31" spans="1:8" x14ac:dyDescent="0.25">
      <c r="A31" s="7"/>
      <c r="B31" s="7"/>
      <c r="C31" s="7"/>
      <c r="D31" s="7"/>
      <c r="E31" s="7"/>
      <c r="F31" s="7"/>
      <c r="G31" s="7"/>
      <c r="H31" s="7"/>
    </row>
    <row r="32" spans="1:8" x14ac:dyDescent="0.25">
      <c r="A32" s="7"/>
      <c r="B32" s="7"/>
      <c r="C32" s="7"/>
      <c r="D32" s="7"/>
      <c r="E32" s="7"/>
      <c r="F32" s="7"/>
      <c r="G32" s="7"/>
      <c r="H32" s="7"/>
    </row>
    <row r="33" spans="1:8" x14ac:dyDescent="0.25">
      <c r="A33" s="7"/>
      <c r="B33" s="7"/>
      <c r="C33" s="7"/>
      <c r="D33" s="7"/>
      <c r="E33" s="7"/>
      <c r="F33" s="7"/>
      <c r="G33" s="7"/>
      <c r="H33" s="7"/>
    </row>
    <row r="34" spans="1:8" x14ac:dyDescent="0.25">
      <c r="A34" s="7"/>
      <c r="B34" s="7"/>
      <c r="C34" s="7"/>
      <c r="D34" s="7"/>
      <c r="E34" s="7"/>
      <c r="F34" s="7"/>
      <c r="G34" s="7"/>
      <c r="H34" s="7"/>
    </row>
    <row r="35" spans="1:8" x14ac:dyDescent="0.25">
      <c r="A35" s="7"/>
      <c r="B35" s="7"/>
      <c r="C35" s="7"/>
      <c r="D35" s="7"/>
      <c r="E35" s="7"/>
      <c r="F35" s="7"/>
      <c r="G35" s="7"/>
      <c r="H35" s="7"/>
    </row>
    <row r="36" spans="1:8" x14ac:dyDescent="0.25">
      <c r="A36" s="7"/>
      <c r="B36" s="7"/>
      <c r="C36" s="7"/>
      <c r="D36" s="7"/>
      <c r="E36" s="7"/>
      <c r="F36" s="7"/>
      <c r="G36" s="7"/>
      <c r="H36" s="7"/>
    </row>
  </sheetData>
  <sheetProtection algorithmName="SHA-512" hashValue="ikT8JRDWuM+3qfzYnU0yywisNCf+xQc3kjqySlediBo6pbH1VAmaS2dJLtKKMliylWj93irWxValAlCs95bBRQ==" saltValue="/xO2XZrA4x+9aJ9oYOrwsg==" spinCount="100000" sheet="1" objects="1" scenarios="1"/>
  <mergeCells count="1">
    <mergeCell ref="F9:F10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  <oddFooter>&amp;C&amp;8ALEXANDRA RIVERA FINCA RAIZ SA.    
“Realizamos sus sueños, haciéndolos nuestros”                  &amp;RCostos Inmuebles Administrados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029CC4C-E266-4163-A4D1-0774FC0C4FBD}">
          <x14:formula1>
            <xm:f>Validaciones!$C$2:$C$3</xm:f>
          </x14:formula1>
          <xm:sqref>B3</xm:sqref>
        </x14:dataValidation>
        <x14:dataValidation type="list" allowBlank="1" showInputMessage="1" showErrorMessage="1" xr:uid="{11EC6CF0-FCF9-4711-A46E-8B2E52352E5F}">
          <x14:formula1>
            <xm:f>Validaciones!$A$2:$A$5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4854-69C1-4292-94CE-90598A4FDE9F}">
  <dimension ref="A1:G33"/>
  <sheetViews>
    <sheetView view="pageLayout" zoomScaleNormal="100" workbookViewId="0">
      <selection activeCell="A19" sqref="A19"/>
    </sheetView>
  </sheetViews>
  <sheetFormatPr baseColWidth="10" defaultRowHeight="15" x14ac:dyDescent="0.25"/>
  <cols>
    <col min="1" max="1" width="42.85546875" customWidth="1"/>
    <col min="2" max="2" width="4.28515625" customWidth="1"/>
    <col min="3" max="3" width="27.28515625" customWidth="1"/>
  </cols>
  <sheetData>
    <row r="1" spans="1:7" x14ac:dyDescent="0.25">
      <c r="A1" s="3" t="s">
        <v>28</v>
      </c>
      <c r="B1" s="1"/>
      <c r="C1" s="1"/>
      <c r="D1" s="7"/>
      <c r="E1" s="7"/>
      <c r="F1" s="7"/>
      <c r="G1" s="7"/>
    </row>
    <row r="2" spans="1:7" x14ac:dyDescent="0.25">
      <c r="A2" s="9" t="s">
        <v>1</v>
      </c>
      <c r="B2" s="1"/>
      <c r="C2" s="12">
        <v>1562300</v>
      </c>
      <c r="D2" s="7"/>
      <c r="E2" s="7"/>
      <c r="F2" s="7"/>
      <c r="G2" s="7"/>
    </row>
    <row r="3" spans="1:7" x14ac:dyDescent="0.25">
      <c r="A3" s="9" t="s">
        <v>10</v>
      </c>
      <c r="B3" s="13" t="s">
        <v>14</v>
      </c>
      <c r="C3" s="4">
        <f>IF(B3="Si",C2*Validaciones!D2,Validaciones!D3)</f>
        <v>0</v>
      </c>
      <c r="D3" s="7"/>
      <c r="E3" s="7"/>
      <c r="F3" s="7"/>
      <c r="G3" s="7"/>
    </row>
    <row r="4" spans="1:7" x14ac:dyDescent="0.25">
      <c r="A4" s="9" t="s">
        <v>11</v>
      </c>
      <c r="B4" s="1"/>
      <c r="C4" s="12">
        <v>437700</v>
      </c>
      <c r="D4" s="7"/>
      <c r="E4" s="7"/>
      <c r="F4" s="7"/>
      <c r="G4" s="7"/>
    </row>
    <row r="5" spans="1:7" x14ac:dyDescent="0.25">
      <c r="A5" s="9" t="s">
        <v>26</v>
      </c>
      <c r="B5" s="1"/>
      <c r="C5" s="22">
        <v>1</v>
      </c>
      <c r="D5" s="7"/>
      <c r="E5" s="7"/>
      <c r="F5" s="7"/>
      <c r="G5" s="7"/>
    </row>
    <row r="6" spans="1:7" x14ac:dyDescent="0.25">
      <c r="A6" s="7"/>
      <c r="B6" s="7"/>
      <c r="C6" s="7"/>
      <c r="D6" s="7"/>
      <c r="E6" s="7"/>
      <c r="F6" s="7"/>
      <c r="G6" s="7"/>
    </row>
    <row r="7" spans="1:7" x14ac:dyDescent="0.25">
      <c r="A7" s="7"/>
      <c r="B7" s="7"/>
      <c r="C7" s="7"/>
      <c r="D7" s="7"/>
      <c r="E7" s="7"/>
      <c r="F7" s="7"/>
      <c r="G7" s="7"/>
    </row>
    <row r="8" spans="1:7" x14ac:dyDescent="0.25">
      <c r="A8" s="9" t="s">
        <v>27</v>
      </c>
      <c r="B8" s="2"/>
      <c r="C8" s="1"/>
      <c r="D8" s="7"/>
      <c r="E8" s="7"/>
      <c r="F8" s="7"/>
      <c r="G8" s="7"/>
    </row>
    <row r="9" spans="1:7" x14ac:dyDescent="0.25">
      <c r="A9" s="2" t="s">
        <v>0</v>
      </c>
      <c r="B9" s="1"/>
      <c r="C9" s="1"/>
      <c r="D9" s="7"/>
      <c r="E9" s="7"/>
      <c r="F9" s="7"/>
      <c r="G9" s="7"/>
    </row>
    <row r="10" spans="1:7" x14ac:dyDescent="0.25">
      <c r="A10" s="9" t="s">
        <v>3</v>
      </c>
      <c r="B10" s="1"/>
      <c r="C10" s="4">
        <f>(C2+C3+C4)/2</f>
        <v>1000000</v>
      </c>
      <c r="D10" s="7"/>
      <c r="E10" s="7"/>
      <c r="F10" s="7"/>
      <c r="G10" s="7"/>
    </row>
    <row r="11" spans="1:7" x14ac:dyDescent="0.25">
      <c r="A11" s="9" t="s">
        <v>4</v>
      </c>
      <c r="B11" s="1"/>
      <c r="C11" s="4">
        <f>C2*C5</f>
        <v>1562300</v>
      </c>
      <c r="D11" s="7"/>
      <c r="E11" s="7"/>
      <c r="F11" s="7"/>
      <c r="G11" s="7"/>
    </row>
    <row r="12" spans="1:7" x14ac:dyDescent="0.25">
      <c r="A12" s="9" t="s">
        <v>5</v>
      </c>
      <c r="B12" s="1"/>
      <c r="C12" s="5">
        <f>C11*Validaciones!D2</f>
        <v>296837</v>
      </c>
      <c r="D12" s="7"/>
      <c r="E12" s="7"/>
      <c r="F12" s="7"/>
      <c r="G12" s="7"/>
    </row>
    <row r="13" spans="1:7" x14ac:dyDescent="0.25">
      <c r="A13" s="10" t="s">
        <v>27</v>
      </c>
      <c r="B13" s="1"/>
      <c r="C13" s="6">
        <f>SUM(C10:C12)</f>
        <v>2859137</v>
      </c>
      <c r="D13" s="7"/>
      <c r="E13" s="7"/>
      <c r="F13" s="7"/>
      <c r="G13" s="7"/>
    </row>
    <row r="14" spans="1:7" x14ac:dyDescent="0.25">
      <c r="A14" s="7"/>
      <c r="B14" s="7"/>
      <c r="C14" s="7"/>
      <c r="D14" s="7"/>
      <c r="E14" s="7"/>
      <c r="F14" s="7"/>
      <c r="G14" s="7"/>
    </row>
    <row r="15" spans="1:7" x14ac:dyDescent="0.25">
      <c r="A15" s="7"/>
      <c r="B15" s="7"/>
      <c r="C15" s="7"/>
      <c r="D15" s="7"/>
      <c r="E15" s="7"/>
      <c r="F15" s="7"/>
      <c r="G15" s="7"/>
    </row>
    <row r="16" spans="1:7" x14ac:dyDescent="0.25">
      <c r="A16" s="7"/>
      <c r="B16" s="7"/>
      <c r="C16" s="7"/>
      <c r="D16" s="7"/>
      <c r="E16" s="7"/>
      <c r="F16" s="7"/>
      <c r="G16" s="7"/>
    </row>
    <row r="17" spans="1:7" x14ac:dyDescent="0.25">
      <c r="A17" s="7"/>
      <c r="B17" s="7"/>
      <c r="C17" s="7"/>
      <c r="D17" s="7"/>
      <c r="E17" s="7"/>
      <c r="F17" s="7"/>
      <c r="G17" s="7"/>
    </row>
    <row r="18" spans="1:7" x14ac:dyDescent="0.25">
      <c r="A18" s="7"/>
      <c r="B18" s="7"/>
      <c r="C18" s="7"/>
      <c r="D18" s="7"/>
      <c r="E18" s="7"/>
      <c r="F18" s="7"/>
      <c r="G18" s="7"/>
    </row>
    <row r="19" spans="1:7" x14ac:dyDescent="0.25">
      <c r="A19" s="7"/>
      <c r="B19" s="7"/>
      <c r="C19" s="7"/>
      <c r="D19" s="7"/>
      <c r="E19" s="7"/>
      <c r="F19" s="7"/>
      <c r="G19" s="7"/>
    </row>
    <row r="20" spans="1:7" x14ac:dyDescent="0.25">
      <c r="A20" s="7"/>
      <c r="B20" s="7"/>
      <c r="C20" s="7"/>
      <c r="D20" s="7"/>
      <c r="E20" s="7"/>
      <c r="F20" s="7"/>
      <c r="G20" s="7"/>
    </row>
    <row r="21" spans="1:7" x14ac:dyDescent="0.25">
      <c r="A21" s="7"/>
      <c r="B21" s="7"/>
      <c r="C21" s="7"/>
      <c r="D21" s="7"/>
      <c r="E21" s="7"/>
      <c r="F21" s="7"/>
      <c r="G21" s="7"/>
    </row>
    <row r="22" spans="1:7" x14ac:dyDescent="0.25">
      <c r="A22" s="7"/>
      <c r="B22" s="7"/>
      <c r="C22" s="7"/>
      <c r="D22" s="7"/>
      <c r="E22" s="7"/>
      <c r="F22" s="7"/>
      <c r="G22" s="7"/>
    </row>
    <row r="23" spans="1:7" x14ac:dyDescent="0.25">
      <c r="A23" s="7"/>
      <c r="B23" s="7"/>
      <c r="C23" s="7"/>
      <c r="D23" s="7"/>
      <c r="E23" s="7"/>
      <c r="F23" s="7"/>
      <c r="G23" s="7"/>
    </row>
    <row r="24" spans="1:7" x14ac:dyDescent="0.25">
      <c r="A24" s="7"/>
      <c r="B24" s="7"/>
      <c r="C24" s="7"/>
      <c r="D24" s="7"/>
      <c r="E24" s="7"/>
      <c r="F24" s="7"/>
      <c r="G24" s="7"/>
    </row>
    <row r="25" spans="1:7" x14ac:dyDescent="0.25">
      <c r="A25" s="7"/>
      <c r="B25" s="7"/>
      <c r="C25" s="7"/>
      <c r="D25" s="7"/>
      <c r="E25" s="7"/>
      <c r="F25" s="7"/>
      <c r="G25" s="7"/>
    </row>
    <row r="26" spans="1:7" x14ac:dyDescent="0.25">
      <c r="A26" s="7"/>
      <c r="B26" s="7"/>
      <c r="C26" s="7"/>
      <c r="D26" s="7"/>
      <c r="E26" s="7"/>
      <c r="F26" s="7"/>
      <c r="G26" s="7"/>
    </row>
    <row r="27" spans="1:7" x14ac:dyDescent="0.25">
      <c r="A27" s="7"/>
      <c r="B27" s="7"/>
      <c r="C27" s="7"/>
      <c r="D27" s="7"/>
      <c r="E27" s="7"/>
      <c r="F27" s="7"/>
      <c r="G27" s="7"/>
    </row>
    <row r="28" spans="1:7" x14ac:dyDescent="0.25">
      <c r="A28" s="7"/>
      <c r="B28" s="7"/>
      <c r="C28" s="7"/>
      <c r="D28" s="7"/>
      <c r="E28" s="7"/>
      <c r="F28" s="7"/>
      <c r="G28" s="7"/>
    </row>
    <row r="29" spans="1:7" x14ac:dyDescent="0.25">
      <c r="A29" s="7"/>
      <c r="B29" s="7"/>
      <c r="C29" s="7"/>
      <c r="D29" s="7"/>
      <c r="E29" s="7"/>
      <c r="F29" s="7"/>
      <c r="G29" s="7"/>
    </row>
    <row r="30" spans="1:7" x14ac:dyDescent="0.25">
      <c r="A30" s="7"/>
      <c r="B30" s="7"/>
      <c r="C30" s="7"/>
      <c r="D30" s="7"/>
      <c r="E30" s="7"/>
      <c r="F30" s="7"/>
      <c r="G30" s="7"/>
    </row>
    <row r="31" spans="1:7" x14ac:dyDescent="0.25">
      <c r="A31" s="7"/>
      <c r="B31" s="7"/>
      <c r="C31" s="7"/>
      <c r="D31" s="7"/>
      <c r="E31" s="7"/>
      <c r="F31" s="7"/>
      <c r="G31" s="7"/>
    </row>
    <row r="32" spans="1:7" x14ac:dyDescent="0.25">
      <c r="A32" s="7"/>
      <c r="B32" s="7"/>
      <c r="C32" s="7"/>
      <c r="D32" s="7"/>
      <c r="E32" s="7"/>
      <c r="F32" s="7"/>
      <c r="G32" s="7"/>
    </row>
    <row r="33" spans="1:7" x14ac:dyDescent="0.25">
      <c r="A33" s="7"/>
      <c r="B33" s="7"/>
      <c r="C33" s="7"/>
      <c r="D33" s="7"/>
      <c r="E33" s="7"/>
      <c r="F33" s="7"/>
      <c r="G33" s="7"/>
    </row>
  </sheetData>
  <sheetProtection algorithmName="SHA-512" hashValue="+SxcJrDTz3hj8QFGKGbbbs04vEgte3p7a/gQfToQ65PoYcsd1vm473xSCPN5GSNHTUFPUjqj7eWiTfv/1A2aPQ==" saltValue="uflM0oso3YMWKC2WQfWIN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  <oddFooter>&amp;C&amp;8ALEXANDRA RIVERA FINCA RAIZ SA.    
“Realizamos sus sueños, haciéndolos nuestros”                  &amp;RCostos Rentas Corretaje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CA3A604-22B6-4850-BE51-AF89C236B632}">
          <x14:formula1>
            <xm:f>Validaciones!$C$2:$C$3</xm:f>
          </x14:formula1>
          <xm:sqref>B3</xm:sqref>
        </x14:dataValidation>
        <x14:dataValidation type="list" allowBlank="1" showInputMessage="1" showErrorMessage="1" xr:uid="{A6A46AF9-1A7B-44EF-972E-862A1CEFFE06}">
          <x14:formula1>
            <xm:f>Validaciones!$F$2:$F$3</xm:f>
          </x14:formula1>
          <xm:sqref>C5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6F2F7-D853-4D9D-A061-0F1704F17120}">
  <dimension ref="A1:F5"/>
  <sheetViews>
    <sheetView workbookViewId="0">
      <selection activeCell="F2" sqref="F2"/>
    </sheetView>
  </sheetViews>
  <sheetFormatPr baseColWidth="10" defaultRowHeight="15" x14ac:dyDescent="0.25"/>
  <cols>
    <col min="1" max="1" width="18.140625" customWidth="1"/>
    <col min="2" max="2" width="31.5703125" customWidth="1"/>
    <col min="3" max="3" width="25" customWidth="1"/>
    <col min="5" max="5" width="30.28515625" customWidth="1"/>
    <col min="6" max="6" width="41" customWidth="1"/>
  </cols>
  <sheetData>
    <row r="1" spans="1:6" ht="30" x14ac:dyDescent="0.25">
      <c r="A1" s="21" t="s">
        <v>25</v>
      </c>
      <c r="B1" t="s">
        <v>8</v>
      </c>
      <c r="C1" t="s">
        <v>10</v>
      </c>
      <c r="D1" t="s">
        <v>16</v>
      </c>
      <c r="E1" t="s">
        <v>24</v>
      </c>
      <c r="F1" t="s">
        <v>26</v>
      </c>
    </row>
    <row r="2" spans="1:6" x14ac:dyDescent="0.25">
      <c r="A2" s="15">
        <v>0.08</v>
      </c>
      <c r="B2" s="19">
        <v>7473</v>
      </c>
      <c r="C2" t="s">
        <v>14</v>
      </c>
      <c r="D2" s="15">
        <v>0.19</v>
      </c>
      <c r="E2" s="17">
        <v>1500</v>
      </c>
      <c r="F2">
        <v>1</v>
      </c>
    </row>
    <row r="3" spans="1:6" x14ac:dyDescent="0.25">
      <c r="A3" s="15">
        <v>0.09</v>
      </c>
      <c r="B3" s="16"/>
      <c r="C3" t="s">
        <v>15</v>
      </c>
      <c r="D3" s="17">
        <v>0</v>
      </c>
      <c r="F3">
        <v>2</v>
      </c>
    </row>
    <row r="4" spans="1:6" x14ac:dyDescent="0.25">
      <c r="A4" s="18">
        <v>9.5000000000000001E-2</v>
      </c>
      <c r="B4" s="16"/>
    </row>
    <row r="5" spans="1:6" x14ac:dyDescent="0.25">
      <c r="A5" s="15">
        <v>0.1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F110</vt:lpstr>
      <vt:lpstr>Costos Administrados</vt:lpstr>
      <vt:lpstr>Costos Corretaje</vt:lpstr>
      <vt:lpstr>Validaciones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57300</dc:creator>
  <cp:lastModifiedBy>Alexandra Rivera Finca Raiz ARFincaRaizSAS</cp:lastModifiedBy>
  <cp:lastPrinted>2024-07-09T15:43:18Z</cp:lastPrinted>
  <dcterms:created xsi:type="dcterms:W3CDTF">2023-06-21T23:26:18Z</dcterms:created>
  <dcterms:modified xsi:type="dcterms:W3CDTF">2024-07-27T14:44:06Z</dcterms:modified>
</cp:coreProperties>
</file>